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a_attardi\Desktop\"/>
    </mc:Choice>
  </mc:AlternateContent>
  <xr:revisionPtr revIDLastSave="0" documentId="8_{9284F7B0-D095-42A8-A30D-B4F8C940FD2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3" r:id="rId1"/>
    <sheet name="2021 Budget Worksheet" sheetId="5" r:id="rId2"/>
    <sheet name="Monthly Budget Comparison" sheetId="6" r:id="rId3"/>
    <sheet name="Count Up Savings Guide 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7" l="1"/>
  <c r="E11" i="5"/>
  <c r="E10" i="5"/>
  <c r="C21" i="5"/>
  <c r="E14" i="5"/>
  <c r="E13" i="5"/>
  <c r="E21" i="5" l="1"/>
  <c r="B16" i="6"/>
  <c r="B15" i="6"/>
  <c r="B14" i="6"/>
  <c r="B13" i="6"/>
  <c r="B12" i="6"/>
  <c r="B11" i="6"/>
  <c r="B10" i="6"/>
  <c r="B9" i="6"/>
  <c r="B8" i="6"/>
  <c r="B7" i="6"/>
  <c r="B6" i="6"/>
  <c r="C27" i="5" l="1"/>
  <c r="C28" i="5"/>
  <c r="B4" i="7"/>
  <c r="I4" i="7" l="1"/>
  <c r="H4" i="7"/>
  <c r="J4" i="7"/>
  <c r="G4" i="7"/>
  <c r="E4" i="7"/>
  <c r="F4" i="7"/>
  <c r="C4" i="7"/>
  <c r="D4" i="7"/>
  <c r="E4" i="6" l="1"/>
  <c r="E5" i="6" s="1"/>
  <c r="F4" i="6"/>
  <c r="F5" i="6" s="1"/>
  <c r="G4" i="6"/>
  <c r="G5" i="6" s="1"/>
  <c r="H4" i="6"/>
  <c r="H5" i="6" s="1"/>
  <c r="I4" i="6"/>
  <c r="I5" i="6" s="1"/>
  <c r="J4" i="6"/>
  <c r="J5" i="6" s="1"/>
  <c r="K4" i="6"/>
  <c r="K5" i="6" s="1"/>
  <c r="L4" i="6"/>
  <c r="L5" i="6" s="1"/>
  <c r="M4" i="6"/>
  <c r="M5" i="6" s="1"/>
  <c r="N4" i="6"/>
  <c r="N5" i="6" s="1"/>
  <c r="O4" i="6"/>
  <c r="O5" i="6" s="1"/>
  <c r="D4" i="6"/>
  <c r="D5" i="6" s="1"/>
  <c r="C7" i="6"/>
  <c r="C8" i="6"/>
  <c r="C9" i="6"/>
  <c r="C10" i="6"/>
  <c r="C11" i="6"/>
  <c r="C12" i="6"/>
  <c r="C13" i="6"/>
  <c r="C14" i="6"/>
  <c r="C15" i="6"/>
  <c r="C16" i="6"/>
  <c r="C6" i="6"/>
  <c r="B9" i="7" l="1"/>
  <c r="C4" i="6"/>
  <c r="C23" i="5"/>
  <c r="C24" i="5" s="1"/>
  <c r="D28" i="5" l="1"/>
  <c r="B5" i="7" s="1"/>
  <c r="D27" i="5"/>
  <c r="B6" i="7" s="1"/>
  <c r="D23" i="5"/>
  <c r="I26" i="7" l="1"/>
  <c r="H25" i="7"/>
  <c r="I22" i="7"/>
  <c r="H21" i="7"/>
  <c r="H17" i="7"/>
  <c r="I14" i="7"/>
  <c r="H13" i="7"/>
  <c r="I29" i="7"/>
  <c r="H29" i="7"/>
  <c r="I18" i="7"/>
  <c r="I27" i="7"/>
  <c r="H26" i="7"/>
  <c r="I23" i="7"/>
  <c r="H22" i="7"/>
  <c r="I19" i="7"/>
  <c r="H18" i="7"/>
  <c r="I15" i="7"/>
  <c r="H14" i="7"/>
  <c r="I28" i="7"/>
  <c r="H27" i="7"/>
  <c r="I24" i="7"/>
  <c r="H23" i="7"/>
  <c r="I20" i="7"/>
  <c r="H19" i="7"/>
  <c r="I16" i="7"/>
  <c r="H15" i="7"/>
  <c r="J6" i="7"/>
  <c r="I6" i="7"/>
  <c r="H6" i="7"/>
  <c r="G6" i="7"/>
  <c r="H28" i="7"/>
  <c r="I25" i="7"/>
  <c r="H24" i="7"/>
  <c r="I21" i="7"/>
  <c r="H20" i="7"/>
  <c r="I17" i="7"/>
  <c r="H16" i="7"/>
  <c r="I13" i="7"/>
  <c r="J5" i="7"/>
  <c r="I5" i="7"/>
  <c r="H5" i="7"/>
  <c r="G5" i="7"/>
  <c r="C13" i="7"/>
  <c r="D27" i="7"/>
  <c r="D28" i="7"/>
  <c r="D29" i="7"/>
  <c r="D23" i="7"/>
  <c r="D24" i="7"/>
  <c r="D25" i="7"/>
  <c r="D26" i="7"/>
  <c r="E6" i="7"/>
  <c r="F6" i="7"/>
  <c r="C27" i="7"/>
  <c r="C28" i="7"/>
  <c r="C29" i="7"/>
  <c r="C23" i="7"/>
  <c r="C24" i="7"/>
  <c r="C25" i="7"/>
  <c r="C26" i="7"/>
  <c r="E5" i="7"/>
  <c r="F5" i="7"/>
  <c r="C19" i="7"/>
  <c r="D20" i="7"/>
  <c r="D22" i="7"/>
  <c r="D15" i="7"/>
  <c r="C14" i="7"/>
  <c r="C20" i="7"/>
  <c r="D6" i="7"/>
  <c r="D21" i="7"/>
  <c r="D16" i="7"/>
  <c r="C21" i="7"/>
  <c r="C15" i="7"/>
  <c r="D18" i="7"/>
  <c r="C18" i="7"/>
  <c r="C17" i="7"/>
  <c r="D19" i="7"/>
  <c r="C22" i="7"/>
  <c r="C16" i="7"/>
  <c r="C6" i="7"/>
  <c r="D17" i="7"/>
  <c r="D13" i="7"/>
  <c r="D14" i="7"/>
  <c r="C5" i="7"/>
  <c r="D5" i="7"/>
  <c r="D24" i="5"/>
  <c r="C29" i="5" l="1"/>
  <c r="C30" i="5" l="1"/>
  <c r="D30" i="5" s="1"/>
  <c r="D29" i="5"/>
  <c r="B7" i="7" s="1"/>
  <c r="J29" i="7" l="1"/>
  <c r="J27" i="7"/>
  <c r="J23" i="7"/>
  <c r="J19" i="7"/>
  <c r="J15" i="7"/>
  <c r="J28" i="7"/>
  <c r="J24" i="7"/>
  <c r="J20" i="7"/>
  <c r="J16" i="7"/>
  <c r="J25" i="7"/>
  <c r="J21" i="7"/>
  <c r="J17" i="7"/>
  <c r="J13" i="7"/>
  <c r="J26" i="7"/>
  <c r="J22" i="7"/>
  <c r="J18" i="7"/>
  <c r="J14" i="7"/>
  <c r="J7" i="7"/>
  <c r="I7" i="7"/>
  <c r="H7" i="7"/>
  <c r="G7" i="7"/>
  <c r="E17" i="7"/>
  <c r="E20" i="7"/>
  <c r="E27" i="7"/>
  <c r="F7" i="7"/>
  <c r="E14" i="7"/>
  <c r="E21" i="7"/>
  <c r="E24" i="7"/>
  <c r="E7" i="7"/>
  <c r="E15" i="7"/>
  <c r="E18" i="7"/>
  <c r="E25" i="7"/>
  <c r="E28" i="7"/>
  <c r="C7" i="7"/>
  <c r="E19" i="7"/>
  <c r="E22" i="7"/>
  <c r="E29" i="7"/>
  <c r="E13" i="7"/>
  <c r="E16" i="7"/>
  <c r="E23" i="7"/>
  <c r="E26" i="7"/>
  <c r="D7" i="7"/>
</calcChain>
</file>

<file path=xl/sharedStrings.xml><?xml version="1.0" encoding="utf-8"?>
<sst xmlns="http://schemas.openxmlformats.org/spreadsheetml/2006/main" count="81" uniqueCount="75">
  <si>
    <t>Rent/Mortgage includes insurance</t>
  </si>
  <si>
    <t>Car including insurance</t>
  </si>
  <si>
    <t>Cell Phone</t>
  </si>
  <si>
    <t xml:space="preserve">Utilities </t>
  </si>
  <si>
    <t>Gasoline</t>
  </si>
  <si>
    <t>Groceries</t>
  </si>
  <si>
    <t>Entertainment</t>
  </si>
  <si>
    <t>Money for family</t>
  </si>
  <si>
    <t>Holiday &amp; Other</t>
  </si>
  <si>
    <t>Annual Total</t>
  </si>
  <si>
    <t>Savings</t>
  </si>
  <si>
    <t>March</t>
  </si>
  <si>
    <t>Enter Take Home Paycheck Amount ==&gt;</t>
  </si>
  <si>
    <t>of takehome pay</t>
  </si>
  <si>
    <t>Annual Savings</t>
  </si>
  <si>
    <t>Take Home Total</t>
  </si>
  <si>
    <t>Per Paycheck</t>
  </si>
  <si>
    <t>Enter Your Monthly Living Expenses ===&gt;</t>
  </si>
  <si>
    <t>Annual Take Home</t>
  </si>
  <si>
    <t>Enter Gross Paycheck ==&gt;</t>
  </si>
  <si>
    <t>Annual Budget, Calculated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</si>
  <si>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</si>
  <si>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</si>
  <si>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</si>
  <si>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</si>
  <si>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</si>
  <si>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</si>
  <si>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</si>
  <si>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</si>
  <si>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</si>
  <si>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</si>
  <si>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Total</t>
  </si>
  <si>
    <t>Budgeted</t>
  </si>
  <si>
    <t>Over/(Under)  Budget =====&gt;</t>
  </si>
  <si>
    <t>Enter Monthly Actual Expense Per Category in the Gray Boxes</t>
  </si>
  <si>
    <t>Monthly Expenses - during season</t>
  </si>
  <si>
    <t>Budgeted living expenses, per month</t>
  </si>
  <si>
    <t>Number of Games</t>
  </si>
  <si>
    <t>$ offseason</t>
  </si>
  <si>
    <t>Months of Off Season Living Expenses Saved So Far</t>
  </si>
  <si>
    <t>Monthly Expenses –off season set aside</t>
  </si>
  <si>
    <t>NFL Related Expenses</t>
  </si>
  <si>
    <t>Monthly Expenses, Calculated ==========&gt;</t>
  </si>
  <si>
    <t>Gross Annual Pay</t>
  </si>
  <si>
    <t>$ longterm savings</t>
  </si>
  <si>
    <t xml:space="preserve">Net Pay </t>
  </si>
  <si>
    <t># of paycheck months</t>
  </si>
  <si>
    <t># of no paycheck months</t>
  </si>
  <si>
    <t>Cable, Internet/Streaming Service</t>
  </si>
  <si>
    <t xml:space="preserve">Paycheck months expenses </t>
  </si>
  <si>
    <t>No-paycheck months expenses set aside</t>
  </si>
  <si>
    <t># of paycheck weeks</t>
  </si>
  <si>
    <t># of no paycheck weeks</t>
  </si>
  <si>
    <t xml:space="preserve">paycheck to cover "non </t>
  </si>
  <si>
    <t>Weeks to months conversion factor ======&gt;</t>
  </si>
  <si>
    <r>
      <t>This is the</t>
    </r>
    <r>
      <rPr>
        <b/>
        <u val="singleAccounting"/>
        <sz val="12"/>
        <color theme="1"/>
        <rFont val="Calibri"/>
        <family val="2"/>
        <scheme val="minor"/>
      </rPr>
      <t xml:space="preserve"> MINIMUM </t>
    </r>
    <r>
      <rPr>
        <b/>
        <sz val="12"/>
        <color theme="1"/>
        <rFont val="Calibri"/>
        <family val="2"/>
        <scheme val="minor"/>
      </rPr>
      <t xml:space="preserve"> </t>
    </r>
  </si>
  <si>
    <t>you must set aside each</t>
  </si>
  <si>
    <t>based on your monthly</t>
  </si>
  <si>
    <t xml:space="preserve">expenses ========&gt; </t>
  </si>
  <si>
    <t>Annual Savings, Total Calculated</t>
  </si>
  <si>
    <t>NFL Count Up Savings Guide based on</t>
  </si>
  <si>
    <t>paychecks</t>
  </si>
  <si>
    <t>After 2 paychecks</t>
  </si>
  <si>
    <t>After 4 paychecks</t>
  </si>
  <si>
    <t>After 9 paychecks</t>
  </si>
  <si>
    <t xml:space="preserve"> After 17 paychecks</t>
  </si>
  <si>
    <t xml:space="preserve"> After 20 paychecks</t>
  </si>
  <si>
    <t xml:space="preserve"> After 27 paychecks</t>
  </si>
  <si>
    <t xml:space="preserve"> After 30 paychecks</t>
  </si>
  <si>
    <t xml:space="preserve"> After 34 paychecks</t>
  </si>
  <si>
    <t>October</t>
  </si>
  <si>
    <t>Note:  Some fields will contain rounding errors due to weeks to months conversion</t>
  </si>
  <si>
    <t>paycheck" months</t>
  </si>
  <si>
    <t>Enter Number of Weekly Paychecks ====&gt;</t>
  </si>
  <si>
    <t>Achieve Your Financial Goals: Weekly Pay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</si>
</sst>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Protection="1"/>
    <xf numFmtId="0" fontId="3" fillId="0" borderId="0" xfId="0" applyFont="1" applyFill="1" applyBorder="1" applyProtection="1"/>
    <xf numFmtId="44" fontId="3" fillId="0" borderId="0" xfId="1" applyFont="1" applyFill="1" applyBorder="1" applyProtection="1"/>
    <xf numFmtId="9" fontId="3" fillId="0" borderId="0" xfId="2" applyFont="1" applyFill="1" applyBorder="1" applyProtection="1"/>
    <xf numFmtId="44" fontId="3" fillId="0" borderId="0" xfId="1" applyFont="1" applyProtection="1"/>
    <xf numFmtId="10" fontId="3" fillId="0" borderId="0" xfId="2" applyNumberFormat="1" applyFont="1" applyFill="1" applyBorder="1" applyProtection="1"/>
    <xf numFmtId="5" fontId="3" fillId="0" borderId="0" xfId="0" applyNumberFormat="1" applyFont="1" applyFill="1" applyBorder="1" applyProtection="1"/>
    <xf numFmtId="5" fontId="3" fillId="0" borderId="0" xfId="0" applyNumberFormat="1" applyFont="1" applyProtection="1"/>
    <xf numFmtId="0" fontId="3" fillId="0" borderId="0" xfId="0" applyFont="1" applyAlignment="1" applyProtection="1">
      <alignment horizontal="left" indent="1"/>
    </xf>
    <xf numFmtId="164" fontId="3" fillId="0" borderId="0" xfId="1" applyNumberFormat="1" applyFont="1" applyFill="1" applyBorder="1" applyProtection="1"/>
    <xf numFmtId="9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10" fontId="3" fillId="0" borderId="0" xfId="0" applyNumberFormat="1" applyFont="1" applyFill="1" applyBorder="1" applyProtection="1"/>
    <xf numFmtId="164" fontId="3" fillId="0" borderId="0" xfId="0" applyNumberFormat="1" applyFont="1" applyProtection="1"/>
    <xf numFmtId="6" fontId="2" fillId="0" borderId="0" xfId="0" applyNumberFormat="1" applyFont="1" applyFill="1" applyBorder="1" applyAlignment="1" applyProtection="1">
      <alignment horizontal="right" vertical="center" wrapText="1" indent="1" readingOrder="1"/>
    </xf>
    <xf numFmtId="44" fontId="3" fillId="0" borderId="0" xfId="0" applyNumberFormat="1" applyFont="1" applyFill="1" applyBorder="1" applyProtection="1"/>
    <xf numFmtId="44" fontId="0" fillId="0" borderId="0" xfId="0" applyNumberFormat="1"/>
    <xf numFmtId="44" fontId="0" fillId="0" borderId="0" xfId="1" applyFont="1"/>
    <xf numFmtId="0" fontId="0" fillId="0" borderId="0" xfId="0" applyFill="1"/>
    <xf numFmtId="0" fontId="0" fillId="4" borderId="0" xfId="0" applyFill="1"/>
    <xf numFmtId="0" fontId="0" fillId="0" borderId="0" xfId="0" applyAlignment="1">
      <alignment horizontal="right"/>
    </xf>
    <xf numFmtId="44" fontId="0" fillId="3" borderId="2" xfId="1" applyFont="1" applyFill="1" applyBorder="1"/>
    <xf numFmtId="0" fontId="0" fillId="0" borderId="0" xfId="0" applyFont="1"/>
    <xf numFmtId="0" fontId="8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right" vertical="center" wrapText="1" indent="1" readingOrder="1"/>
    </xf>
    <xf numFmtId="0" fontId="9" fillId="2" borderId="6" xfId="0" applyFont="1" applyFill="1" applyBorder="1" applyAlignment="1">
      <alignment horizontal="right" vertical="center" wrapText="1" indent="1" readingOrder="1"/>
    </xf>
    <xf numFmtId="0" fontId="10" fillId="2" borderId="1" xfId="0" applyFont="1" applyFill="1" applyBorder="1" applyAlignment="1">
      <alignment horizontal="left" vertical="center" wrapText="1" indent="1" readingOrder="1"/>
    </xf>
    <xf numFmtId="6" fontId="10" fillId="2" borderId="1" xfId="0" applyNumberFormat="1" applyFont="1" applyFill="1" applyBorder="1" applyAlignment="1">
      <alignment horizontal="right" vertical="center" wrapText="1" indent="1" readingOrder="1"/>
    </xf>
    <xf numFmtId="6" fontId="10" fillId="2" borderId="6" xfId="0" applyNumberFormat="1" applyFont="1" applyFill="1" applyBorder="1" applyAlignment="1">
      <alignment horizontal="right" vertical="center" wrapText="1" indent="1" readingOrder="1"/>
    </xf>
    <xf numFmtId="6" fontId="10" fillId="2" borderId="7" xfId="0" applyNumberFormat="1" applyFont="1" applyFill="1" applyBorder="1" applyAlignment="1">
      <alignment horizontal="right" vertical="center" wrapText="1" indent="1" readingOrder="1"/>
    </xf>
    <xf numFmtId="6" fontId="10" fillId="2" borderId="8" xfId="0" applyNumberFormat="1" applyFont="1" applyFill="1" applyBorder="1" applyAlignment="1">
      <alignment horizontal="right" vertical="center" wrapText="1" indent="1" readingOrder="1"/>
    </xf>
    <xf numFmtId="0" fontId="10" fillId="2" borderId="9" xfId="0" applyFont="1" applyFill="1" applyBorder="1" applyAlignment="1">
      <alignment horizontal="left" vertical="center" wrapText="1" indent="1" readingOrder="1"/>
    </xf>
    <xf numFmtId="0" fontId="9" fillId="2" borderId="1" xfId="0" applyFont="1" applyFill="1" applyBorder="1" applyAlignment="1">
      <alignment horizontal="center" vertical="center" wrapText="1" readingOrder="1"/>
    </xf>
    <xf numFmtId="2" fontId="9" fillId="2" borderId="1" xfId="0" applyNumberFormat="1" applyFont="1" applyFill="1" applyBorder="1" applyAlignment="1">
      <alignment horizontal="right" vertical="center" wrapText="1" indent="1" readingOrder="1"/>
    </xf>
    <xf numFmtId="165" fontId="9" fillId="2" borderId="1" xfId="3" applyNumberFormat="1" applyFont="1" applyFill="1" applyBorder="1" applyAlignment="1">
      <alignment horizontal="right" vertical="center" wrapText="1" indent="1" readingOrder="1"/>
    </xf>
    <xf numFmtId="44" fontId="10" fillId="2" borderId="1" xfId="0" applyNumberFormat="1" applyFont="1" applyFill="1" applyBorder="1" applyAlignment="1">
      <alignment horizontal="right" vertical="center" wrapText="1" indent="1" readingOrder="1"/>
    </xf>
    <xf numFmtId="44" fontId="10" fillId="2" borderId="9" xfId="0" applyNumberFormat="1" applyFont="1" applyFill="1" applyBorder="1" applyAlignment="1">
      <alignment horizontal="right" vertical="center" wrapText="1" indent="1" readingOrder="1"/>
    </xf>
    <xf numFmtId="0" fontId="4" fillId="0" borderId="0" xfId="0" applyFont="1"/>
    <xf numFmtId="44" fontId="6" fillId="0" borderId="4" xfId="0" applyNumberFormat="1" applyFont="1" applyBorder="1" applyAlignment="1" applyProtection="1">
      <alignment horizontal="right"/>
    </xf>
    <xf numFmtId="44" fontId="6" fillId="0" borderId="3" xfId="0" applyNumberFormat="1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right"/>
    </xf>
    <xf numFmtId="44" fontId="9" fillId="2" borderId="1" xfId="3" applyNumberFormat="1" applyFont="1" applyFill="1" applyBorder="1" applyAlignment="1">
      <alignment horizontal="right" vertical="center" wrapText="1" indent="1" readingOrder="1"/>
    </xf>
    <xf numFmtId="0" fontId="9" fillId="2" borderId="11" xfId="0" applyFont="1" applyFill="1" applyBorder="1" applyAlignment="1">
      <alignment horizontal="center" vertical="center" wrapText="1" readingOrder="1"/>
    </xf>
    <xf numFmtId="44" fontId="9" fillId="2" borderId="12" xfId="3" applyNumberFormat="1" applyFont="1" applyFill="1" applyBorder="1" applyAlignment="1">
      <alignment horizontal="right" vertical="center" wrapText="1" indent="1" readingOrder="1"/>
    </xf>
    <xf numFmtId="0" fontId="9" fillId="2" borderId="9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5" borderId="17" xfId="0" applyFont="1" applyFill="1" applyBorder="1" applyProtection="1"/>
    <xf numFmtId="44" fontId="6" fillId="3" borderId="0" xfId="1" applyNumberFormat="1" applyFont="1" applyFill="1" applyBorder="1" applyProtection="1">
      <protection locked="0"/>
    </xf>
    <xf numFmtId="8" fontId="6" fillId="3" borderId="18" xfId="0" applyNumberFormat="1" applyFont="1" applyFill="1" applyBorder="1" applyProtection="1">
      <protection locked="0"/>
    </xf>
    <xf numFmtId="0" fontId="3" fillId="0" borderId="0" xfId="0" applyFont="1" applyBorder="1" applyProtection="1"/>
    <xf numFmtId="6" fontId="3" fillId="0" borderId="18" xfId="0" applyNumberFormat="1" applyFont="1" applyFill="1" applyBorder="1" applyProtection="1"/>
    <xf numFmtId="0" fontId="3" fillId="0" borderId="17" xfId="0" applyFont="1" applyBorder="1" applyAlignment="1" applyProtection="1">
      <alignment horizontal="right"/>
    </xf>
    <xf numFmtId="164" fontId="3" fillId="0" borderId="0" xfId="1" applyNumberFormat="1" applyFont="1" applyBorder="1" applyProtection="1"/>
    <xf numFmtId="0" fontId="3" fillId="0" borderId="0" xfId="0" applyFont="1" applyBorder="1" applyAlignment="1" applyProtection="1">
      <alignment horizontal="right"/>
    </xf>
    <xf numFmtId="6" fontId="3" fillId="0" borderId="18" xfId="0" applyNumberFormat="1" applyFont="1" applyBorder="1" applyProtection="1"/>
    <xf numFmtId="0" fontId="6" fillId="0" borderId="17" xfId="0" applyFont="1" applyBorder="1" applyProtection="1"/>
    <xf numFmtId="0" fontId="3" fillId="0" borderId="18" xfId="1" applyNumberFormat="1" applyFont="1" applyBorder="1" applyProtection="1"/>
    <xf numFmtId="44" fontId="3" fillId="0" borderId="0" xfId="1" applyFont="1" applyBorder="1" applyProtection="1"/>
    <xf numFmtId="0" fontId="3" fillId="0" borderId="18" xfId="0" applyFont="1" applyBorder="1" applyProtection="1"/>
    <xf numFmtId="0" fontId="3" fillId="0" borderId="17" xfId="0" applyFont="1" applyBorder="1" applyAlignment="1" applyProtection="1">
      <alignment horizontal="left" indent="1"/>
    </xf>
    <xf numFmtId="44" fontId="3" fillId="0" borderId="0" xfId="0" applyNumberFormat="1" applyFont="1" applyBorder="1" applyAlignment="1" applyProtection="1">
      <alignment horizontal="right"/>
    </xf>
    <xf numFmtId="0" fontId="3" fillId="0" borderId="18" xfId="0" applyFont="1" applyFill="1" applyBorder="1" applyProtection="1"/>
    <xf numFmtId="44" fontId="3" fillId="0" borderId="0" xfId="0" applyNumberFormat="1" applyFont="1" applyBorder="1" applyProtection="1"/>
    <xf numFmtId="0" fontId="6" fillId="0" borderId="19" xfId="0" applyFont="1" applyBorder="1" applyAlignment="1" applyProtection="1">
      <alignment horizontal="left"/>
    </xf>
    <xf numFmtId="0" fontId="3" fillId="0" borderId="17" xfId="0" applyFont="1" applyBorder="1" applyProtection="1"/>
    <xf numFmtId="44" fontId="3" fillId="0" borderId="18" xfId="0" applyNumberFormat="1" applyFont="1" applyBorder="1" applyProtection="1"/>
    <xf numFmtId="0" fontId="3" fillId="0" borderId="21" xfId="0" applyFont="1" applyBorder="1" applyProtection="1"/>
    <xf numFmtId="0" fontId="6" fillId="0" borderId="18" xfId="0" applyFont="1" applyBorder="1" applyAlignment="1" applyProtection="1">
      <alignment horizontal="right"/>
    </xf>
    <xf numFmtId="0" fontId="6" fillId="0" borderId="18" xfId="1" applyNumberFormat="1" applyFont="1" applyBorder="1" applyAlignment="1" applyProtection="1">
      <alignment horizontal="right"/>
    </xf>
    <xf numFmtId="0" fontId="6" fillId="0" borderId="22" xfId="0" applyFont="1" applyBorder="1" applyProtection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3" borderId="0" xfId="1" applyNumberFormat="1" applyFont="1" applyFill="1" applyBorder="1" applyProtection="1"/>
    <xf numFmtId="164" fontId="6" fillId="3" borderId="0" xfId="1" applyNumberFormat="1" applyFont="1" applyFill="1" applyBorder="1" applyProtection="1">
      <protection locked="0"/>
    </xf>
    <xf numFmtId="164" fontId="5" fillId="6" borderId="20" xfId="0" applyNumberFormat="1" applyFont="1" applyFill="1" applyBorder="1" applyProtection="1"/>
    <xf numFmtId="164" fontId="3" fillId="6" borderId="13" xfId="1" applyNumberFormat="1" applyFont="1" applyFill="1" applyBorder="1" applyProtection="1"/>
    <xf numFmtId="164" fontId="3" fillId="6" borderId="4" xfId="1" applyNumberFormat="1" applyFont="1" applyFill="1" applyBorder="1" applyProtection="1"/>
    <xf numFmtId="164" fontId="3" fillId="6" borderId="4" xfId="0" applyNumberFormat="1" applyFont="1" applyFill="1" applyBorder="1" applyProtection="1"/>
    <xf numFmtId="164" fontId="3" fillId="6" borderId="5" xfId="1" applyNumberFormat="1" applyFont="1" applyFill="1" applyBorder="1" applyProtection="1"/>
    <xf numFmtId="164" fontId="3" fillId="6" borderId="5" xfId="0" applyNumberFormat="1" applyFont="1" applyFill="1" applyBorder="1" applyProtection="1"/>
    <xf numFmtId="44" fontId="6" fillId="0" borderId="3" xfId="1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164" fontId="3" fillId="6" borderId="0" xfId="1" applyNumberFormat="1" applyFont="1" applyFill="1" applyBorder="1" applyProtection="1"/>
    <xf numFmtId="6" fontId="3" fillId="6" borderId="18" xfId="0" applyNumberFormat="1" applyFont="1" applyFill="1" applyBorder="1" applyProtection="1"/>
    <xf numFmtId="2" fontId="3" fillId="6" borderId="18" xfId="0" applyNumberFormat="1" applyFont="1" applyFill="1" applyBorder="1" applyProtection="1">
      <protection locked="0"/>
    </xf>
    <xf numFmtId="0" fontId="3" fillId="6" borderId="18" xfId="0" applyFont="1" applyFill="1" applyBorder="1" applyProtection="1"/>
    <xf numFmtId="0" fontId="6" fillId="5" borderId="0" xfId="0" applyFont="1" applyFill="1" applyBorder="1" applyAlignment="1" applyProtection="1">
      <alignment horizontal="right"/>
    </xf>
    <xf numFmtId="0" fontId="6" fillId="0" borderId="0" xfId="0" applyFont="1" applyBorder="1" applyProtection="1"/>
    <xf numFmtId="44" fontId="6" fillId="0" borderId="0" xfId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17" xfId="0" applyFont="1" applyBorder="1" applyAlignment="1" applyProtection="1">
      <alignment horizontal="right"/>
    </xf>
    <xf numFmtId="0" fontId="6" fillId="0" borderId="17" xfId="0" applyFont="1" applyBorder="1" applyAlignment="1" applyProtection="1">
      <alignment horizontal="left" indent="1"/>
    </xf>
    <xf numFmtId="9" fontId="6" fillId="0" borderId="0" xfId="2" applyFont="1" applyBorder="1" applyProtection="1"/>
    <xf numFmtId="0" fontId="6" fillId="0" borderId="18" xfId="0" applyFont="1" applyBorder="1" applyProtection="1"/>
    <xf numFmtId="0" fontId="6" fillId="7" borderId="17" xfId="0" applyFont="1" applyFill="1" applyBorder="1" applyAlignment="1" applyProtection="1">
      <alignment horizontal="left" indent="1"/>
    </xf>
    <xf numFmtId="44" fontId="3" fillId="7" borderId="0" xfId="1" applyFont="1" applyFill="1" applyBorder="1" applyProtection="1"/>
    <xf numFmtId="0" fontId="13" fillId="0" borderId="0" xfId="0" applyFont="1" applyAlignment="1" applyProtection="1">
      <alignment horizontal="center" vertical="center"/>
    </xf>
    <xf numFmtId="0" fontId="4" fillId="5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156163</xdr:colOff>
      <xdr:row>29</xdr:row>
      <xdr:rowOff>79715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"/>
        <a:stretch/>
      </xdr:blipFill>
      <xdr:spPr>
        <a:xfrm>
          <a:off x="0" y="0"/>
          <a:ext cx="8080963" cy="5383235"/>
        </a:xfrm>
        <a:prstGeom prst="rect">
          <a:avLst/>
        </a:prstGeom>
      </xdr:spPr>
    </xdr:pic>
    <xdr:clientData/>
  </xdr:twoCellAnchor>
  <xdr:twoCellAnchor>
    <xdr:from>
      <xdr:col>7</xdr:col>
      <xdr:colOff>581025</xdr:colOff>
      <xdr:row>27</xdr:row>
      <xdr:rowOff>171450</xdr:rowOff>
    </xdr:from>
    <xdr:to>
      <xdr:col>13</xdr:col>
      <xdr:colOff>161925</xdr:colOff>
      <xdr:row>29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48225" y="5314950"/>
          <a:ext cx="3238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Copyright 2019 © Money Management International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33</xdr:row>
      <xdr:rowOff>0</xdr:rowOff>
    </xdr:from>
    <xdr:to>
      <xdr:col>5</xdr:col>
      <xdr:colOff>47624</xdr:colOff>
      <xdr:row>41</xdr:row>
      <xdr:rowOff>23812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2583BD-A33F-4CDE-9760-D0A716A362BC}"/>
            </a:ext>
          </a:extLst>
        </xdr:cNvPr>
        <xdr:cNvSpPr txBox="1"/>
      </xdr:nvSpPr>
      <xdr:spPr>
        <a:xfrm>
          <a:off x="71437" y="8810625"/>
          <a:ext cx="7381875" cy="1643062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If</a:t>
          </a:r>
          <a:r>
            <a:rPr lang="en-US" sz="1100" baseline="0"/>
            <a:t> the </a:t>
          </a:r>
          <a:r>
            <a:rPr lang="en-US" sz="1100" b="1" baseline="0"/>
            <a:t>annual savings amount equals zero</a:t>
          </a:r>
          <a:r>
            <a:rPr lang="en-US" sz="1100" baseline="0"/>
            <a:t>, you are spending your entire take home pay.  Adjust your budget by reducing expenses.</a:t>
          </a:r>
        </a:p>
        <a:p>
          <a:endParaRPr lang="en-US" sz="1100" baseline="0"/>
        </a:p>
        <a:p>
          <a:r>
            <a:rPr lang="en-US" sz="1100" baseline="0"/>
            <a:t>If the </a:t>
          </a:r>
          <a:r>
            <a:rPr lang="en-US" sz="1100" b="1" baseline="0"/>
            <a:t>annual savings amount is negative</a:t>
          </a:r>
          <a:r>
            <a:rPr lang="en-US" sz="1100" baseline="0"/>
            <a:t>, then your budget exceeds your take home pay.  Adjust your budget by reducing expenses.</a:t>
          </a:r>
        </a:p>
        <a:p>
          <a:endParaRPr lang="en-US" sz="1100" baseline="0"/>
        </a:p>
        <a:p>
          <a:r>
            <a:rPr lang="en-US" sz="1100" baseline="0"/>
            <a:t>Your takehome pay will vary based on state of residence, marital status, number of dependents, and selected deductions and withholding.</a:t>
          </a:r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2</xdr:col>
      <xdr:colOff>378619</xdr:colOff>
      <xdr:row>43</xdr:row>
      <xdr:rowOff>64293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51CC74C-E585-4C3C-9E56-DA69C738A8C2}"/>
            </a:ext>
          </a:extLst>
        </xdr:cNvPr>
        <xdr:cNvSpPr txBox="1"/>
      </xdr:nvSpPr>
      <xdr:spPr>
        <a:xfrm>
          <a:off x="83344" y="10632281"/>
          <a:ext cx="3295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Copyright 2021 © Money Management International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361951</xdr:colOff>
      <xdr:row>17</xdr:row>
      <xdr:rowOff>9525</xdr:rowOff>
    </xdr:from>
    <xdr:to>
      <xdr:col>16</xdr:col>
      <xdr:colOff>200026</xdr:colOff>
      <xdr:row>18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582276" y="3133725"/>
          <a:ext cx="3295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Copyright 2021 © Money Management International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161925</xdr:rowOff>
    </xdr:from>
    <xdr:to>
      <xdr:col>1</xdr:col>
      <xdr:colOff>438150</xdr:colOff>
      <xdr:row>31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6477000"/>
          <a:ext cx="36290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solidFill>
                <a:schemeClr val="bg1">
                  <a:lumMod val="50000"/>
                </a:schemeClr>
              </a:solidFill>
            </a:rPr>
            <a:t>Copyright 2021 © Money Management International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workbookViewId="0"/>
  </sheetViews>
  <sheetFormatPr defaultRowHeight="14.4" x14ac:dyDescent="0.3"/>
  <sheetData/>
  <sheetProtection algorithmName="SHA-512" hashValue="RsG4NWrQvivJyLCy6D4QX9NTNaeM93Qy+8Iao66sYvHdrmFiDoK+fZMefjeWJI6sl4jOP7j4vaxyQMyzVtZt1A==" saltValue="HPLgsZdGC6uJbrPeRQGLqw==" spinCount="100000" sheet="1" objects="1" scenarios="1" selectLockedCells="1"/>
  <pageMargins left="0.25" right="0.25" top="0.75" bottom="0.75" header="0.3" footer="0.3"/>
  <pageSetup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showGridLines="0" tabSelected="1" zoomScale="80" zoomScaleNormal="80" workbookViewId="0">
      <selection activeCell="C20" sqref="C20"/>
    </sheetView>
  </sheetViews>
  <sheetFormatPr defaultColWidth="9.109375" defaultRowHeight="15.6" x14ac:dyDescent="0.3"/>
  <cols>
    <col min="1" max="1" width="1.33203125" customWidth="1"/>
    <col min="2" max="2" width="43.6640625" style="1" customWidth="1"/>
    <col min="3" max="3" width="18.6640625" style="5" customWidth="1"/>
    <col min="4" max="4" width="25.88671875" style="1" customWidth="1"/>
    <col min="5" max="5" width="21.44140625" style="1" customWidth="1"/>
    <col min="6" max="6" width="1" style="1" customWidth="1"/>
    <col min="7" max="7" width="9.109375" style="2"/>
    <col min="8" max="8" width="13.88671875" style="2" customWidth="1"/>
    <col min="9" max="9" width="19" style="3" customWidth="1"/>
    <col min="10" max="10" width="9.109375" style="4"/>
    <col min="11" max="11" width="17.44140625" style="2" customWidth="1"/>
    <col min="12" max="12" width="13.44140625" style="2" customWidth="1"/>
    <col min="13" max="13" width="13.33203125" style="1" customWidth="1"/>
    <col min="14" max="14" width="13.5546875" style="1" customWidth="1"/>
    <col min="15" max="15" width="9.109375" style="1"/>
    <col min="16" max="16" width="10.6640625" style="1" bestFit="1" customWidth="1"/>
    <col min="17" max="16384" width="9.109375" style="1"/>
  </cols>
  <sheetData>
    <row r="1" spans="2:14" ht="33" customHeight="1" x14ac:dyDescent="0.3">
      <c r="B1" s="104" t="s">
        <v>74</v>
      </c>
      <c r="C1" s="104"/>
      <c r="D1" s="104"/>
      <c r="E1" s="104"/>
      <c r="F1"/>
      <c r="G1"/>
    </row>
    <row r="2" spans="2:14" ht="6.75" customHeight="1" thickBot="1" x14ac:dyDescent="0.35">
      <c r="B2"/>
      <c r="C2"/>
      <c r="D2"/>
      <c r="E2"/>
      <c r="F2"/>
      <c r="G2"/>
    </row>
    <row r="3" spans="2:14" ht="12" customHeight="1" x14ac:dyDescent="0.3">
      <c r="B3" s="50"/>
      <c r="C3" s="51"/>
      <c r="D3" s="51"/>
      <c r="E3" s="52"/>
      <c r="F3"/>
      <c r="G3"/>
    </row>
    <row r="4" spans="2:14" x14ac:dyDescent="0.3">
      <c r="B4" s="53" t="s">
        <v>12</v>
      </c>
      <c r="C4" s="54">
        <v>11000</v>
      </c>
      <c r="D4" s="94" t="s">
        <v>19</v>
      </c>
      <c r="E4" s="55">
        <v>16666</v>
      </c>
      <c r="F4"/>
      <c r="G4"/>
    </row>
    <row r="5" spans="2:14" x14ac:dyDescent="0.3">
      <c r="B5" s="53" t="s">
        <v>73</v>
      </c>
      <c r="C5" s="80">
        <v>36</v>
      </c>
      <c r="D5" s="56"/>
      <c r="E5" s="57"/>
      <c r="F5"/>
      <c r="G5"/>
    </row>
    <row r="6" spans="2:14" x14ac:dyDescent="0.3">
      <c r="B6" s="98" t="s">
        <v>18</v>
      </c>
      <c r="C6" s="90">
        <v>396000</v>
      </c>
      <c r="D6" s="97" t="s">
        <v>43</v>
      </c>
      <c r="E6" s="91">
        <v>660000</v>
      </c>
      <c r="F6"/>
      <c r="G6"/>
    </row>
    <row r="7" spans="2:14" x14ac:dyDescent="0.3">
      <c r="B7" s="58"/>
      <c r="C7" s="59"/>
      <c r="D7" s="60"/>
      <c r="E7" s="61"/>
      <c r="F7"/>
      <c r="G7"/>
    </row>
    <row r="8" spans="2:14" x14ac:dyDescent="0.3">
      <c r="B8" s="62"/>
      <c r="C8" s="95"/>
      <c r="D8" s="96" t="s">
        <v>54</v>
      </c>
      <c r="E8" s="63">
        <v>4.3481249999999996</v>
      </c>
      <c r="F8"/>
      <c r="G8"/>
    </row>
    <row r="9" spans="2:14" x14ac:dyDescent="0.3">
      <c r="B9" s="53" t="s">
        <v>17</v>
      </c>
      <c r="C9" s="64"/>
      <c r="D9" s="56"/>
      <c r="E9" s="65"/>
      <c r="F9"/>
      <c r="G9"/>
      <c r="J9" s="6"/>
      <c r="L9" s="7"/>
      <c r="M9" s="8"/>
      <c r="N9" s="8"/>
    </row>
    <row r="10" spans="2:14" x14ac:dyDescent="0.3">
      <c r="B10" s="66" t="s">
        <v>0</v>
      </c>
      <c r="C10" s="81">
        <v>2000</v>
      </c>
      <c r="D10" s="67" t="s">
        <v>46</v>
      </c>
      <c r="E10" s="92">
        <f>C5/E8</f>
        <v>8.2794307891332473</v>
      </c>
      <c r="F10"/>
      <c r="G10"/>
      <c r="I10" s="10"/>
      <c r="J10" s="6"/>
      <c r="L10" s="7"/>
      <c r="M10" s="8"/>
      <c r="N10" s="8"/>
    </row>
    <row r="11" spans="2:14" x14ac:dyDescent="0.3">
      <c r="B11" s="66" t="s">
        <v>1</v>
      </c>
      <c r="C11" s="81">
        <v>300</v>
      </c>
      <c r="D11" s="67" t="s">
        <v>47</v>
      </c>
      <c r="E11" s="92">
        <f>(52-C5)/E8</f>
        <v>3.6797470173925548</v>
      </c>
      <c r="F11"/>
      <c r="G11"/>
      <c r="I11" s="10"/>
      <c r="J11" s="6"/>
      <c r="L11" s="7"/>
      <c r="M11" s="8"/>
      <c r="N11" s="8"/>
    </row>
    <row r="12" spans="2:14" x14ac:dyDescent="0.3">
      <c r="B12" s="66" t="s">
        <v>2</v>
      </c>
      <c r="C12" s="81">
        <v>50</v>
      </c>
      <c r="D12" s="67"/>
      <c r="E12" s="68"/>
      <c r="F12"/>
      <c r="G12"/>
      <c r="I12" s="10"/>
      <c r="J12" s="6"/>
      <c r="L12" s="7"/>
      <c r="M12" s="8"/>
      <c r="N12" s="8"/>
    </row>
    <row r="13" spans="2:14" x14ac:dyDescent="0.3">
      <c r="B13" s="66" t="s">
        <v>3</v>
      </c>
      <c r="C13" s="81">
        <v>200</v>
      </c>
      <c r="D13" s="67" t="s">
        <v>51</v>
      </c>
      <c r="E13" s="93">
        <f>C5</f>
        <v>36</v>
      </c>
      <c r="F13"/>
      <c r="G13"/>
      <c r="I13" s="10"/>
      <c r="J13" s="6"/>
      <c r="K13" s="11"/>
      <c r="L13" s="7"/>
      <c r="M13" s="8"/>
      <c r="N13" s="8"/>
    </row>
    <row r="14" spans="2:14" x14ac:dyDescent="0.3">
      <c r="B14" s="66" t="s">
        <v>4</v>
      </c>
      <c r="C14" s="81">
        <v>150</v>
      </c>
      <c r="D14" s="67" t="s">
        <v>52</v>
      </c>
      <c r="E14" s="93">
        <f>52-C5</f>
        <v>16</v>
      </c>
      <c r="F14"/>
      <c r="G14"/>
      <c r="I14" s="12"/>
      <c r="J14" s="6"/>
      <c r="K14" s="11"/>
      <c r="L14" s="7"/>
      <c r="M14" s="8"/>
      <c r="N14" s="8"/>
    </row>
    <row r="15" spans="2:14" x14ac:dyDescent="0.3">
      <c r="B15" s="66" t="s">
        <v>5</v>
      </c>
      <c r="C15" s="81">
        <v>300</v>
      </c>
      <c r="D15" s="69"/>
      <c r="E15" s="65"/>
      <c r="F15"/>
      <c r="G15"/>
      <c r="K15" s="13"/>
      <c r="L15" s="7"/>
      <c r="M15" s="8"/>
      <c r="N15" s="8"/>
    </row>
    <row r="16" spans="2:14" ht="17.399999999999999" x14ac:dyDescent="0.45">
      <c r="B16" s="66" t="s">
        <v>48</v>
      </c>
      <c r="C16" s="81">
        <v>100</v>
      </c>
      <c r="D16" s="40" t="s">
        <v>55</v>
      </c>
      <c r="E16" s="65"/>
      <c r="F16"/>
      <c r="G16"/>
      <c r="L16" s="7"/>
      <c r="M16" s="8"/>
      <c r="N16" s="8"/>
    </row>
    <row r="17" spans="2:16" x14ac:dyDescent="0.3">
      <c r="B17" s="66" t="s">
        <v>6</v>
      </c>
      <c r="C17" s="81">
        <v>800</v>
      </c>
      <c r="D17" s="39" t="s">
        <v>56</v>
      </c>
      <c r="E17" s="65"/>
      <c r="F17"/>
      <c r="G17"/>
    </row>
    <row r="18" spans="2:16" x14ac:dyDescent="0.3">
      <c r="B18" s="66" t="s">
        <v>7</v>
      </c>
      <c r="C18" s="81">
        <v>500</v>
      </c>
      <c r="D18" s="39" t="s">
        <v>53</v>
      </c>
      <c r="E18" s="65"/>
      <c r="F18"/>
      <c r="G18"/>
      <c r="P18" s="14"/>
    </row>
    <row r="19" spans="2:16" x14ac:dyDescent="0.3">
      <c r="B19" s="66" t="s">
        <v>8</v>
      </c>
      <c r="C19" s="81">
        <v>300</v>
      </c>
      <c r="D19" s="39" t="s">
        <v>72</v>
      </c>
      <c r="E19" s="65"/>
      <c r="F19"/>
      <c r="G19"/>
    </row>
    <row r="20" spans="2:16" x14ac:dyDescent="0.3">
      <c r="B20" s="66" t="s">
        <v>41</v>
      </c>
      <c r="C20" s="81">
        <v>3000</v>
      </c>
      <c r="D20" s="46" t="s">
        <v>57</v>
      </c>
      <c r="E20" s="65"/>
      <c r="F20"/>
      <c r="G20"/>
      <c r="N20" s="8"/>
    </row>
    <row r="21" spans="2:16" ht="16.2" thickBot="1" x14ac:dyDescent="0.35">
      <c r="B21" s="70" t="s">
        <v>42</v>
      </c>
      <c r="C21" s="83">
        <f>SUM(C10:C20)</f>
        <v>7700</v>
      </c>
      <c r="D21" s="41" t="s">
        <v>58</v>
      </c>
      <c r="E21" s="82">
        <f>C21*E11/C5</f>
        <v>787.05700094229644</v>
      </c>
      <c r="F21"/>
      <c r="G21"/>
    </row>
    <row r="22" spans="2:16" x14ac:dyDescent="0.3">
      <c r="B22" s="66"/>
      <c r="C22" s="64"/>
      <c r="D22" s="56"/>
      <c r="E22" s="65"/>
      <c r="F22"/>
      <c r="G22"/>
    </row>
    <row r="23" spans="2:16" x14ac:dyDescent="0.3">
      <c r="B23" s="99" t="s">
        <v>20</v>
      </c>
      <c r="C23" s="64">
        <f>C21*12</f>
        <v>92400</v>
      </c>
      <c r="D23" s="100">
        <f>C23/$C$6</f>
        <v>0.23333333333333334</v>
      </c>
      <c r="E23" s="101" t="s">
        <v>13</v>
      </c>
      <c r="F23"/>
      <c r="G23"/>
      <c r="I23" s="15"/>
      <c r="L23" s="16"/>
    </row>
    <row r="24" spans="2:16" x14ac:dyDescent="0.3">
      <c r="B24" s="102" t="s">
        <v>59</v>
      </c>
      <c r="C24" s="103">
        <f>C6-C23</f>
        <v>303600</v>
      </c>
      <c r="D24" s="100">
        <f>C24/$C$6</f>
        <v>0.76666666666666672</v>
      </c>
      <c r="E24" s="101" t="s">
        <v>13</v>
      </c>
      <c r="F24"/>
      <c r="G24"/>
      <c r="I24" s="15"/>
    </row>
    <row r="25" spans="2:16" x14ac:dyDescent="0.3">
      <c r="B25" s="71"/>
      <c r="C25" s="64"/>
      <c r="D25" s="56"/>
      <c r="E25" s="72"/>
      <c r="F25"/>
      <c r="G25"/>
    </row>
    <row r="26" spans="2:16" x14ac:dyDescent="0.3">
      <c r="B26" s="73"/>
      <c r="C26" s="88" t="s">
        <v>9</v>
      </c>
      <c r="D26" s="89" t="s">
        <v>16</v>
      </c>
      <c r="E26" s="74"/>
      <c r="F26"/>
      <c r="G26"/>
    </row>
    <row r="27" spans="2:16" x14ac:dyDescent="0.3">
      <c r="B27" s="62" t="s">
        <v>50</v>
      </c>
      <c r="C27" s="84">
        <f>C21*E11</f>
        <v>28334.052033922671</v>
      </c>
      <c r="D27" s="85">
        <f>C27/$C$5</f>
        <v>787.05700094229644</v>
      </c>
      <c r="E27" s="75"/>
      <c r="F27"/>
      <c r="G27"/>
    </row>
    <row r="28" spans="2:16" x14ac:dyDescent="0.3">
      <c r="B28" s="62" t="s">
        <v>49</v>
      </c>
      <c r="C28" s="84">
        <f>C21*E10</f>
        <v>63751.617076326002</v>
      </c>
      <c r="D28" s="85">
        <f t="shared" ref="D28:D30" si="0">C28/$C$5</f>
        <v>1770.8782521201667</v>
      </c>
      <c r="E28" s="74"/>
      <c r="F28"/>
      <c r="G28"/>
    </row>
    <row r="29" spans="2:16" x14ac:dyDescent="0.3">
      <c r="B29" s="62" t="s">
        <v>14</v>
      </c>
      <c r="C29" s="84">
        <f>C24</f>
        <v>303600</v>
      </c>
      <c r="D29" s="85">
        <f t="shared" si="0"/>
        <v>8433.3333333333339</v>
      </c>
      <c r="E29" s="74"/>
      <c r="F29"/>
      <c r="G29"/>
    </row>
    <row r="30" spans="2:16" x14ac:dyDescent="0.3">
      <c r="B30" s="76" t="s">
        <v>15</v>
      </c>
      <c r="C30" s="86">
        <f>SUM(C27:C29)</f>
        <v>395685.66911024868</v>
      </c>
      <c r="D30" s="87">
        <f t="shared" si="0"/>
        <v>10991.268586395796</v>
      </c>
      <c r="E30" s="65"/>
      <c r="F30"/>
      <c r="G30"/>
    </row>
    <row r="31" spans="2:16" x14ac:dyDescent="0.3">
      <c r="B31" s="62" t="s">
        <v>71</v>
      </c>
      <c r="C31" s="64"/>
      <c r="D31" s="56"/>
      <c r="E31" s="65"/>
      <c r="F31"/>
      <c r="G31"/>
    </row>
    <row r="32" spans="2:16" ht="7.95" customHeight="1" thickBot="1" x14ac:dyDescent="0.35">
      <c r="B32" s="77"/>
      <c r="C32" s="78"/>
      <c r="D32" s="78"/>
      <c r="E32" s="79"/>
      <c r="F32"/>
      <c r="G32"/>
    </row>
    <row r="34" spans="3:3" x14ac:dyDescent="0.3">
      <c r="C34" s="1"/>
    </row>
    <row r="35" spans="3:3" x14ac:dyDescent="0.3">
      <c r="C35" s="1"/>
    </row>
  </sheetData>
  <sheetProtection selectLockedCells="1"/>
  <mergeCells count="1">
    <mergeCell ref="B1:E1"/>
  </mergeCells>
  <printOptions horizontalCentered="1" verticalCentered="1"/>
  <pageMargins left="1" right="1" top="1" bottom="1" header="0.5" footer="0.5"/>
  <pageSetup scale="73" fitToHeight="0" orientation="portrait" r:id="rId1"/>
  <headerFooter>
    <oddHeader>&amp;F</oddHeader>
  </headerFooter>
  <ignoredErrors>
    <ignoredError sqref="E10:E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showGridLines="0" workbookViewId="0">
      <selection activeCell="K21" sqref="K21"/>
    </sheetView>
  </sheetViews>
  <sheetFormatPr defaultRowHeight="14.4" x14ac:dyDescent="0.3"/>
  <cols>
    <col min="1" max="1" width="1" customWidth="1"/>
    <col min="2" max="2" width="35.6640625" customWidth="1"/>
    <col min="3" max="3" width="14.88671875" customWidth="1"/>
    <col min="4" max="15" width="12.6640625" customWidth="1"/>
    <col min="16" max="16" width="1" customWidth="1"/>
  </cols>
  <sheetData>
    <row r="1" spans="1:16" ht="7.2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4.4" customHeight="1" x14ac:dyDescent="0.3">
      <c r="A2" s="20"/>
      <c r="B2" s="19"/>
      <c r="C2" s="19"/>
      <c r="D2" s="105" t="s">
        <v>34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20"/>
    </row>
    <row r="3" spans="1:16" x14ac:dyDescent="0.3">
      <c r="A3" s="20"/>
      <c r="C3" s="48" t="s">
        <v>32</v>
      </c>
      <c r="D3" s="48" t="s">
        <v>27</v>
      </c>
      <c r="E3" s="48" t="s">
        <v>28</v>
      </c>
      <c r="F3" s="48" t="s">
        <v>70</v>
      </c>
      <c r="G3" s="48" t="s">
        <v>29</v>
      </c>
      <c r="H3" s="48" t="s">
        <v>30</v>
      </c>
      <c r="I3" s="48" t="s">
        <v>21</v>
      </c>
      <c r="J3" s="48" t="s">
        <v>22</v>
      </c>
      <c r="K3" s="48" t="s">
        <v>11</v>
      </c>
      <c r="L3" s="48" t="s">
        <v>23</v>
      </c>
      <c r="M3" s="48" t="s">
        <v>24</v>
      </c>
      <c r="N3" s="48" t="s">
        <v>25</v>
      </c>
      <c r="O3" s="48" t="s">
        <v>26</v>
      </c>
      <c r="P3" s="20"/>
    </row>
    <row r="4" spans="1:16" x14ac:dyDescent="0.3">
      <c r="A4" s="20"/>
      <c r="B4" s="48" t="s">
        <v>31</v>
      </c>
      <c r="C4" s="17">
        <f>'2021 Budget Worksheet'!C21</f>
        <v>7700</v>
      </c>
      <c r="D4" s="18">
        <f>SUM(D6:D16)</f>
        <v>0</v>
      </c>
      <c r="E4" s="18">
        <f t="shared" ref="E4:O4" si="0">SUM(E6:E16)</f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0</v>
      </c>
      <c r="K4" s="18">
        <f t="shared" si="0"/>
        <v>0</v>
      </c>
      <c r="L4" s="18">
        <f t="shared" si="0"/>
        <v>0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20"/>
    </row>
    <row r="5" spans="1:16" x14ac:dyDescent="0.3">
      <c r="A5" s="20"/>
      <c r="B5" s="21" t="s">
        <v>33</v>
      </c>
      <c r="C5" s="17"/>
      <c r="D5" s="18">
        <f>IF(D4=0,0,D4-$C$4)</f>
        <v>0</v>
      </c>
      <c r="E5" s="18">
        <f t="shared" ref="E5:O5" si="1">IF(E4=0,0,E4-$C$4)</f>
        <v>0</v>
      </c>
      <c r="F5" s="18">
        <f t="shared" si="1"/>
        <v>0</v>
      </c>
      <c r="G5" s="18">
        <f t="shared" si="1"/>
        <v>0</v>
      </c>
      <c r="H5" s="18">
        <f t="shared" si="1"/>
        <v>0</v>
      </c>
      <c r="I5" s="18">
        <f t="shared" si="1"/>
        <v>0</v>
      </c>
      <c r="J5" s="18">
        <f t="shared" si="1"/>
        <v>0</v>
      </c>
      <c r="K5" s="18">
        <f t="shared" si="1"/>
        <v>0</v>
      </c>
      <c r="L5" s="18">
        <f t="shared" si="1"/>
        <v>0</v>
      </c>
      <c r="M5" s="18">
        <f t="shared" si="1"/>
        <v>0</v>
      </c>
      <c r="N5" s="18">
        <f t="shared" si="1"/>
        <v>0</v>
      </c>
      <c r="O5" s="18">
        <f t="shared" si="1"/>
        <v>0</v>
      </c>
      <c r="P5" s="20"/>
    </row>
    <row r="6" spans="1:16" ht="15.6" x14ac:dyDescent="0.3">
      <c r="A6" s="20"/>
      <c r="B6" s="9" t="str">
        <f>'2021 Budget Worksheet'!B10</f>
        <v>Rent/Mortgage includes insurance</v>
      </c>
      <c r="C6" s="17">
        <f>'2021 Budget Worksheet'!C10</f>
        <v>2000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0"/>
    </row>
    <row r="7" spans="1:16" ht="15.6" x14ac:dyDescent="0.3">
      <c r="A7" s="20"/>
      <c r="B7" s="9" t="str">
        <f>'2021 Budget Worksheet'!B11</f>
        <v>Car including insurance</v>
      </c>
      <c r="C7" s="17">
        <f>'2021 Budget Worksheet'!C11</f>
        <v>300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0"/>
    </row>
    <row r="8" spans="1:16" ht="15.6" x14ac:dyDescent="0.3">
      <c r="A8" s="20"/>
      <c r="B8" s="9" t="str">
        <f>'2021 Budget Worksheet'!B12</f>
        <v>Cell Phone</v>
      </c>
      <c r="C8" s="17">
        <f>'2021 Budget Worksheet'!C12</f>
        <v>50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0"/>
    </row>
    <row r="9" spans="1:16" ht="15.6" x14ac:dyDescent="0.3">
      <c r="A9" s="20"/>
      <c r="B9" s="9" t="str">
        <f>'2021 Budget Worksheet'!B13</f>
        <v xml:space="preserve">Utilities </v>
      </c>
      <c r="C9" s="17">
        <f>'2021 Budget Worksheet'!C13</f>
        <v>200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0"/>
    </row>
    <row r="10" spans="1:16" ht="15.6" x14ac:dyDescent="0.3">
      <c r="A10" s="20"/>
      <c r="B10" s="9" t="str">
        <f>'2021 Budget Worksheet'!B14</f>
        <v>Gasoline</v>
      </c>
      <c r="C10" s="17">
        <f>'2021 Budget Worksheet'!C14</f>
        <v>150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0"/>
    </row>
    <row r="11" spans="1:16" ht="15.6" x14ac:dyDescent="0.3">
      <c r="A11" s="20"/>
      <c r="B11" s="9" t="str">
        <f>'2021 Budget Worksheet'!B15</f>
        <v>Groceries</v>
      </c>
      <c r="C11" s="17">
        <f>'2021 Budget Worksheet'!C15</f>
        <v>300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0"/>
    </row>
    <row r="12" spans="1:16" ht="15.6" x14ac:dyDescent="0.3">
      <c r="A12" s="20"/>
      <c r="B12" s="9" t="str">
        <f>'2021 Budget Worksheet'!B16</f>
        <v>Cable, Internet/Streaming Service</v>
      </c>
      <c r="C12" s="17">
        <f>'2021 Budget Worksheet'!C16</f>
        <v>100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0"/>
    </row>
    <row r="13" spans="1:16" ht="15.6" x14ac:dyDescent="0.3">
      <c r="A13" s="20"/>
      <c r="B13" s="9" t="str">
        <f>'2021 Budget Worksheet'!B17</f>
        <v>Entertainment</v>
      </c>
      <c r="C13" s="17">
        <f>'2021 Budget Worksheet'!C17</f>
        <v>800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0"/>
    </row>
    <row r="14" spans="1:16" ht="15.6" x14ac:dyDescent="0.3">
      <c r="A14" s="20"/>
      <c r="B14" s="9" t="str">
        <f>'2021 Budget Worksheet'!B18</f>
        <v>Money for family</v>
      </c>
      <c r="C14" s="17">
        <f>'2021 Budget Worksheet'!C18</f>
        <v>500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0"/>
    </row>
    <row r="15" spans="1:16" ht="15.6" x14ac:dyDescent="0.3">
      <c r="A15" s="20"/>
      <c r="B15" s="9" t="str">
        <f>'2021 Budget Worksheet'!B19</f>
        <v>Holiday &amp; Other</v>
      </c>
      <c r="C15" s="17">
        <f>'2021 Budget Worksheet'!C19</f>
        <v>300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0"/>
    </row>
    <row r="16" spans="1:16" ht="15.6" x14ac:dyDescent="0.3">
      <c r="A16" s="20"/>
      <c r="B16" s="9" t="str">
        <f>'2021 Budget Worksheet'!B20</f>
        <v>NFL Related Expenses</v>
      </c>
      <c r="C16" s="17">
        <f>'2021 Budget Worksheet'!C20</f>
        <v>3000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0"/>
    </row>
    <row r="17" spans="1:16" ht="7.2" customHeight="1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</sheetData>
  <sheetProtection selectLockedCells="1"/>
  <mergeCells count="1">
    <mergeCell ref="D2:O2"/>
  </mergeCells>
  <pageMargins left="0.7" right="0.7" top="0.75" bottom="0.75" header="0.3" footer="0.3"/>
  <pageSetup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showGridLines="0" workbookViewId="0">
      <selection activeCell="A24" sqref="A24"/>
    </sheetView>
  </sheetViews>
  <sheetFormatPr defaultColWidth="8.88671875" defaultRowHeight="14.4" x14ac:dyDescent="0.3"/>
  <cols>
    <col min="1" max="1" width="47.88671875" style="23" customWidth="1"/>
    <col min="2" max="2" width="15.5546875" style="23" customWidth="1"/>
    <col min="3" max="3" width="13.5546875" style="23" customWidth="1"/>
    <col min="4" max="4" width="16.44140625" style="23" customWidth="1"/>
    <col min="5" max="5" width="16.6640625" style="23" customWidth="1"/>
    <col min="6" max="10" width="18.6640625" style="23" customWidth="1"/>
    <col min="11" max="16384" width="8.88671875" style="23"/>
  </cols>
  <sheetData>
    <row r="1" spans="1:10" x14ac:dyDescent="0.3">
      <c r="A1" s="47" t="s">
        <v>60</v>
      </c>
      <c r="B1" s="49">
        <f>'2021 Budget Worksheet'!C5</f>
        <v>36</v>
      </c>
      <c r="C1" s="38" t="s">
        <v>61</v>
      </c>
    </row>
    <row r="2" spans="1:10" ht="15" thickBot="1" x14ac:dyDescent="0.35"/>
    <row r="3" spans="1:10" ht="24.6" thickBot="1" x14ac:dyDescent="0.35">
      <c r="A3" s="24"/>
      <c r="B3" s="25" t="s">
        <v>16</v>
      </c>
      <c r="C3" s="25" t="s">
        <v>62</v>
      </c>
      <c r="D3" s="25" t="s">
        <v>63</v>
      </c>
      <c r="E3" s="26" t="s">
        <v>64</v>
      </c>
      <c r="F3" s="26" t="s">
        <v>65</v>
      </c>
      <c r="G3" s="26" t="s">
        <v>66</v>
      </c>
      <c r="H3" s="26" t="s">
        <v>67</v>
      </c>
      <c r="I3" s="26" t="s">
        <v>68</v>
      </c>
      <c r="J3" s="26" t="s">
        <v>69</v>
      </c>
    </row>
    <row r="4" spans="1:10" ht="15" thickBot="1" x14ac:dyDescent="0.35">
      <c r="A4" s="27" t="s">
        <v>45</v>
      </c>
      <c r="B4" s="36">
        <f>'2021 Budget Worksheet'!C4</f>
        <v>11000</v>
      </c>
      <c r="C4" s="28">
        <f>B4*2</f>
        <v>22000</v>
      </c>
      <c r="D4" s="28">
        <f>B4*4</f>
        <v>44000</v>
      </c>
      <c r="E4" s="29">
        <f>B4*9</f>
        <v>99000</v>
      </c>
      <c r="F4" s="29">
        <f t="shared" ref="F4:J6" si="0">$B4*17</f>
        <v>187000</v>
      </c>
      <c r="G4" s="29">
        <f>$B4*20</f>
        <v>220000</v>
      </c>
      <c r="H4" s="29">
        <f>$B4*27</f>
        <v>297000</v>
      </c>
      <c r="I4" s="29">
        <f>$B4*30</f>
        <v>330000</v>
      </c>
      <c r="J4" s="29">
        <f>$B4*34</f>
        <v>374000</v>
      </c>
    </row>
    <row r="5" spans="1:10" ht="15" thickBot="1" x14ac:dyDescent="0.35">
      <c r="A5" s="27" t="s">
        <v>35</v>
      </c>
      <c r="B5" s="36">
        <f>'2021 Budget Worksheet'!D28</f>
        <v>1770.8782521201667</v>
      </c>
      <c r="C5" s="28">
        <f t="shared" ref="C5:C7" si="1">B5*2</f>
        <v>3541.7565042403335</v>
      </c>
      <c r="D5" s="28">
        <f t="shared" ref="D5:D7" si="2">B5*4</f>
        <v>7083.5130084806669</v>
      </c>
      <c r="E5" s="30">
        <f>B5*9</f>
        <v>15937.9042690815</v>
      </c>
      <c r="F5" s="29">
        <f t="shared" si="0"/>
        <v>30104.930286042836</v>
      </c>
      <c r="G5" s="29">
        <f t="shared" ref="G5:G7" si="3">$B5*20</f>
        <v>35417.565042403337</v>
      </c>
      <c r="H5" s="29">
        <f t="shared" ref="H5:H7" si="4">$B5*27</f>
        <v>47813.712807244505</v>
      </c>
      <c r="I5" s="29">
        <f t="shared" ref="I5:I7" si="5">$B5*30</f>
        <v>53126.347563604999</v>
      </c>
      <c r="J5" s="29">
        <f t="shared" si="0"/>
        <v>30104.930286042836</v>
      </c>
    </row>
    <row r="6" spans="1:10" ht="15" thickBot="1" x14ac:dyDescent="0.35">
      <c r="A6" s="27" t="s">
        <v>40</v>
      </c>
      <c r="B6" s="36">
        <f>'2021 Budget Worksheet'!D27</f>
        <v>787.05700094229644</v>
      </c>
      <c r="C6" s="28">
        <f t="shared" si="1"/>
        <v>1574.1140018845929</v>
      </c>
      <c r="D6" s="28">
        <f t="shared" si="2"/>
        <v>3148.2280037691858</v>
      </c>
      <c r="E6" s="31">
        <f>B6*9</f>
        <v>7083.5130084806678</v>
      </c>
      <c r="F6" s="29">
        <f t="shared" si="0"/>
        <v>13379.96901601904</v>
      </c>
      <c r="G6" s="29">
        <f t="shared" si="3"/>
        <v>15741.140018845928</v>
      </c>
      <c r="H6" s="29">
        <f t="shared" si="4"/>
        <v>21250.539025442005</v>
      </c>
      <c r="I6" s="29">
        <f t="shared" si="5"/>
        <v>23611.710028268892</v>
      </c>
      <c r="J6" s="29">
        <f t="shared" si="0"/>
        <v>13379.96901601904</v>
      </c>
    </row>
    <row r="7" spans="1:10" ht="15" thickBot="1" x14ac:dyDescent="0.35">
      <c r="A7" s="27" t="s">
        <v>10</v>
      </c>
      <c r="B7" s="36">
        <f>'2021 Budget Worksheet'!D29</f>
        <v>8433.3333333333339</v>
      </c>
      <c r="C7" s="28">
        <f t="shared" si="1"/>
        <v>16866.666666666668</v>
      </c>
      <c r="D7" s="28">
        <f t="shared" si="2"/>
        <v>33733.333333333336</v>
      </c>
      <c r="E7" s="29">
        <f>B7*9</f>
        <v>75900</v>
      </c>
      <c r="F7" s="29">
        <f>$B7*17</f>
        <v>143366.66666666669</v>
      </c>
      <c r="G7" s="29">
        <f t="shared" si="3"/>
        <v>168666.66666666669</v>
      </c>
      <c r="H7" s="29">
        <f t="shared" si="4"/>
        <v>227700.00000000003</v>
      </c>
      <c r="I7" s="29">
        <f t="shared" si="5"/>
        <v>253000.00000000003</v>
      </c>
      <c r="J7" s="29">
        <f>$B7*17</f>
        <v>143366.66666666669</v>
      </c>
    </row>
    <row r="8" spans="1:10" ht="15" thickBot="1" x14ac:dyDescent="0.35"/>
    <row r="9" spans="1:10" ht="15" thickBot="1" x14ac:dyDescent="0.35">
      <c r="A9" s="32" t="s">
        <v>36</v>
      </c>
      <c r="B9" s="37">
        <f>'2021 Budget Worksheet'!C21</f>
        <v>7700</v>
      </c>
    </row>
    <row r="11" spans="1:10" ht="15" thickBot="1" x14ac:dyDescent="0.35"/>
    <row r="12" spans="1:10" ht="48.6" thickBot="1" x14ac:dyDescent="0.35">
      <c r="B12" s="33" t="s">
        <v>37</v>
      </c>
      <c r="C12" s="33" t="s">
        <v>39</v>
      </c>
      <c r="D12" s="43" t="s">
        <v>38</v>
      </c>
      <c r="E12" s="45" t="s">
        <v>44</v>
      </c>
      <c r="G12" s="33" t="s">
        <v>37</v>
      </c>
      <c r="H12" s="33" t="s">
        <v>39</v>
      </c>
      <c r="I12" s="43" t="s">
        <v>38</v>
      </c>
      <c r="J12" s="45" t="s">
        <v>44</v>
      </c>
    </row>
    <row r="13" spans="1:10" ht="15" thickBot="1" x14ac:dyDescent="0.35">
      <c r="B13" s="33">
        <v>1</v>
      </c>
      <c r="C13" s="34">
        <f t="shared" ref="C13:C22" si="6">$B$6*B13/$B$9</f>
        <v>0.10221519492757096</v>
      </c>
      <c r="D13" s="35">
        <f>$B$6*B13</f>
        <v>787.05700094229644</v>
      </c>
      <c r="E13" s="44">
        <f>$B$7*B13</f>
        <v>8433.3333333333339</v>
      </c>
      <c r="G13" s="33">
        <v>18</v>
      </c>
      <c r="H13" s="34">
        <f t="shared" ref="H13:H29" si="7">$B$6*G13/$B$9</f>
        <v>1.8398735086962774</v>
      </c>
      <c r="I13" s="35">
        <f>$B$6*G13</f>
        <v>14167.026016961336</v>
      </c>
      <c r="J13" s="44">
        <f>$B$7*G13</f>
        <v>151800</v>
      </c>
    </row>
    <row r="14" spans="1:10" ht="15" thickBot="1" x14ac:dyDescent="0.35">
      <c r="B14" s="33">
        <v>2</v>
      </c>
      <c r="C14" s="34">
        <f t="shared" si="6"/>
        <v>0.20443038985514192</v>
      </c>
      <c r="D14" s="35">
        <f t="shared" ref="D14:D22" si="8">$B$6*B14</f>
        <v>1574.1140018845929</v>
      </c>
      <c r="E14" s="42">
        <f t="shared" ref="E14:E29" si="9">$B$7*B14</f>
        <v>16866.666666666668</v>
      </c>
      <c r="G14" s="33">
        <v>19</v>
      </c>
      <c r="H14" s="34">
        <f t="shared" si="7"/>
        <v>1.9420887036238483</v>
      </c>
      <c r="I14" s="35">
        <f t="shared" ref="I14:I29" si="10">$B$6*G14</f>
        <v>14954.083017903633</v>
      </c>
      <c r="J14" s="42">
        <f t="shared" ref="J14:J29" si="11">$B$7*G14</f>
        <v>160233.33333333334</v>
      </c>
    </row>
    <row r="15" spans="1:10" ht="15" thickBot="1" x14ac:dyDescent="0.35">
      <c r="B15" s="33">
        <v>3</v>
      </c>
      <c r="C15" s="34">
        <f t="shared" si="6"/>
        <v>0.30664558478271292</v>
      </c>
      <c r="D15" s="35">
        <f t="shared" si="8"/>
        <v>2361.1710028268894</v>
      </c>
      <c r="E15" s="42">
        <f t="shared" si="9"/>
        <v>25300</v>
      </c>
      <c r="G15" s="33">
        <v>20</v>
      </c>
      <c r="H15" s="34">
        <f t="shared" si="7"/>
        <v>2.0443038985514193</v>
      </c>
      <c r="I15" s="35">
        <f t="shared" si="10"/>
        <v>15741.140018845928</v>
      </c>
      <c r="J15" s="42">
        <f t="shared" si="11"/>
        <v>168666.66666666669</v>
      </c>
    </row>
    <row r="16" spans="1:10" ht="15" thickBot="1" x14ac:dyDescent="0.35">
      <c r="B16" s="33">
        <v>4</v>
      </c>
      <c r="C16" s="34">
        <f t="shared" si="6"/>
        <v>0.40886077971028384</v>
      </c>
      <c r="D16" s="35">
        <f t="shared" si="8"/>
        <v>3148.2280037691858</v>
      </c>
      <c r="E16" s="42">
        <f t="shared" si="9"/>
        <v>33733.333333333336</v>
      </c>
      <c r="G16" s="33">
        <v>21</v>
      </c>
      <c r="H16" s="34">
        <f t="shared" si="7"/>
        <v>2.1465190934789904</v>
      </c>
      <c r="I16" s="35">
        <f t="shared" si="10"/>
        <v>16528.197019788226</v>
      </c>
      <c r="J16" s="42">
        <f t="shared" si="11"/>
        <v>177100</v>
      </c>
    </row>
    <row r="17" spans="2:10" ht="15" thickBot="1" x14ac:dyDescent="0.35">
      <c r="B17" s="33">
        <v>5</v>
      </c>
      <c r="C17" s="34">
        <f t="shared" si="6"/>
        <v>0.51107597463785481</v>
      </c>
      <c r="D17" s="35">
        <f t="shared" si="8"/>
        <v>3935.2850047114821</v>
      </c>
      <c r="E17" s="42">
        <f t="shared" si="9"/>
        <v>42166.666666666672</v>
      </c>
      <c r="G17" s="33">
        <v>22</v>
      </c>
      <c r="H17" s="34">
        <f t="shared" si="7"/>
        <v>2.2487342884065611</v>
      </c>
      <c r="I17" s="35">
        <f t="shared" si="10"/>
        <v>17315.254020730521</v>
      </c>
      <c r="J17" s="42">
        <f t="shared" si="11"/>
        <v>185533.33333333334</v>
      </c>
    </row>
    <row r="18" spans="2:10" ht="15" thickBot="1" x14ac:dyDescent="0.35">
      <c r="B18" s="33">
        <v>6</v>
      </c>
      <c r="C18" s="34">
        <f t="shared" si="6"/>
        <v>0.61329116956542584</v>
      </c>
      <c r="D18" s="35">
        <f t="shared" si="8"/>
        <v>4722.3420056537789</v>
      </c>
      <c r="E18" s="42">
        <f t="shared" si="9"/>
        <v>50600</v>
      </c>
      <c r="G18" s="33">
        <v>23</v>
      </c>
      <c r="H18" s="34">
        <f t="shared" si="7"/>
        <v>2.3509494833341318</v>
      </c>
      <c r="I18" s="35">
        <f t="shared" si="10"/>
        <v>18102.311021672816</v>
      </c>
      <c r="J18" s="42">
        <f t="shared" si="11"/>
        <v>193966.66666666669</v>
      </c>
    </row>
    <row r="19" spans="2:10" ht="15" thickBot="1" x14ac:dyDescent="0.35">
      <c r="B19" s="33">
        <v>7</v>
      </c>
      <c r="C19" s="34">
        <f t="shared" si="6"/>
        <v>0.71550636449299676</v>
      </c>
      <c r="D19" s="35">
        <f t="shared" si="8"/>
        <v>5509.3990065960752</v>
      </c>
      <c r="E19" s="42">
        <f t="shared" si="9"/>
        <v>59033.333333333336</v>
      </c>
      <c r="G19" s="33">
        <v>24</v>
      </c>
      <c r="H19" s="34">
        <f t="shared" si="7"/>
        <v>2.4531646782617034</v>
      </c>
      <c r="I19" s="35">
        <f t="shared" si="10"/>
        <v>18889.368022615115</v>
      </c>
      <c r="J19" s="42">
        <f t="shared" si="11"/>
        <v>202400</v>
      </c>
    </row>
    <row r="20" spans="2:10" ht="15" thickBot="1" x14ac:dyDescent="0.35">
      <c r="B20" s="33">
        <v>8</v>
      </c>
      <c r="C20" s="34">
        <f t="shared" si="6"/>
        <v>0.81772155942056768</v>
      </c>
      <c r="D20" s="35">
        <f t="shared" si="8"/>
        <v>6296.4560075383715</v>
      </c>
      <c r="E20" s="42">
        <f t="shared" si="9"/>
        <v>67466.666666666672</v>
      </c>
      <c r="G20" s="33">
        <v>25</v>
      </c>
      <c r="H20" s="34">
        <f t="shared" si="7"/>
        <v>2.5553798731892741</v>
      </c>
      <c r="I20" s="35">
        <f t="shared" si="10"/>
        <v>19676.425023557411</v>
      </c>
      <c r="J20" s="42">
        <f t="shared" si="11"/>
        <v>210833.33333333334</v>
      </c>
    </row>
    <row r="21" spans="2:10" ht="15" thickBot="1" x14ac:dyDescent="0.35">
      <c r="B21" s="33">
        <v>9</v>
      </c>
      <c r="C21" s="34">
        <f t="shared" si="6"/>
        <v>0.91993675434813871</v>
      </c>
      <c r="D21" s="35">
        <f t="shared" si="8"/>
        <v>7083.5130084806678</v>
      </c>
      <c r="E21" s="42">
        <f t="shared" si="9"/>
        <v>75900</v>
      </c>
      <c r="G21" s="33">
        <v>26</v>
      </c>
      <c r="H21" s="34">
        <f t="shared" si="7"/>
        <v>2.6575950681168448</v>
      </c>
      <c r="I21" s="35">
        <f t="shared" si="10"/>
        <v>20463.482024499706</v>
      </c>
      <c r="J21" s="42">
        <f t="shared" si="11"/>
        <v>219266.66666666669</v>
      </c>
    </row>
    <row r="22" spans="2:10" ht="15" thickBot="1" x14ac:dyDescent="0.35">
      <c r="B22" s="33">
        <v>10</v>
      </c>
      <c r="C22" s="34">
        <f t="shared" si="6"/>
        <v>1.0221519492757096</v>
      </c>
      <c r="D22" s="35">
        <f t="shared" si="8"/>
        <v>7870.5700094229642</v>
      </c>
      <c r="E22" s="42">
        <f t="shared" si="9"/>
        <v>84333.333333333343</v>
      </c>
      <c r="G22" s="33">
        <v>27</v>
      </c>
      <c r="H22" s="34">
        <f t="shared" si="7"/>
        <v>2.7598102630444163</v>
      </c>
      <c r="I22" s="35">
        <f t="shared" si="10"/>
        <v>21250.539025442005</v>
      </c>
      <c r="J22" s="42">
        <f t="shared" si="11"/>
        <v>227700.00000000003</v>
      </c>
    </row>
    <row r="23" spans="2:10" ht="15" thickBot="1" x14ac:dyDescent="0.35">
      <c r="B23" s="33">
        <v>11</v>
      </c>
      <c r="C23" s="34">
        <f t="shared" ref="C23:C26" si="12">$B$6*B23/$B$9</f>
        <v>1.1243671442032805</v>
      </c>
      <c r="D23" s="35">
        <f t="shared" ref="D23:D26" si="13">$B$6*B23</f>
        <v>8657.6270103652605</v>
      </c>
      <c r="E23" s="42">
        <f t="shared" si="9"/>
        <v>92766.666666666672</v>
      </c>
      <c r="G23" s="33">
        <v>28</v>
      </c>
      <c r="H23" s="34">
        <f t="shared" si="7"/>
        <v>2.862025457971987</v>
      </c>
      <c r="I23" s="35">
        <f t="shared" si="10"/>
        <v>22037.596026384301</v>
      </c>
      <c r="J23" s="42">
        <f t="shared" si="11"/>
        <v>236133.33333333334</v>
      </c>
    </row>
    <row r="24" spans="2:10" ht="15" thickBot="1" x14ac:dyDescent="0.35">
      <c r="B24" s="33">
        <v>12</v>
      </c>
      <c r="C24" s="34">
        <f t="shared" si="12"/>
        <v>1.2265823391308517</v>
      </c>
      <c r="D24" s="35">
        <f t="shared" si="13"/>
        <v>9444.6840113075577</v>
      </c>
      <c r="E24" s="42">
        <f t="shared" si="9"/>
        <v>101200</v>
      </c>
      <c r="G24" s="33">
        <v>29</v>
      </c>
      <c r="H24" s="34">
        <f t="shared" si="7"/>
        <v>2.9642406528995577</v>
      </c>
      <c r="I24" s="35">
        <f t="shared" si="10"/>
        <v>22824.653027326596</v>
      </c>
      <c r="J24" s="42">
        <f t="shared" si="11"/>
        <v>244566.66666666669</v>
      </c>
    </row>
    <row r="25" spans="2:10" ht="15" thickBot="1" x14ac:dyDescent="0.35">
      <c r="B25" s="33">
        <v>13</v>
      </c>
      <c r="C25" s="34">
        <f t="shared" si="12"/>
        <v>1.3287975340584224</v>
      </c>
      <c r="D25" s="35">
        <f t="shared" si="13"/>
        <v>10231.741012249853</v>
      </c>
      <c r="E25" s="42">
        <f t="shared" si="9"/>
        <v>109633.33333333334</v>
      </c>
      <c r="G25" s="33">
        <v>30</v>
      </c>
      <c r="H25" s="34">
        <f t="shared" si="7"/>
        <v>3.0664558478271289</v>
      </c>
      <c r="I25" s="35">
        <f t="shared" si="10"/>
        <v>23611.710028268892</v>
      </c>
      <c r="J25" s="42">
        <f t="shared" si="11"/>
        <v>253000.00000000003</v>
      </c>
    </row>
    <row r="26" spans="2:10" ht="15" thickBot="1" x14ac:dyDescent="0.35">
      <c r="B26" s="33">
        <v>14</v>
      </c>
      <c r="C26" s="34">
        <f t="shared" si="12"/>
        <v>1.4310127289859935</v>
      </c>
      <c r="D26" s="35">
        <f t="shared" si="13"/>
        <v>11018.79801319215</v>
      </c>
      <c r="E26" s="42">
        <f t="shared" si="9"/>
        <v>118066.66666666667</v>
      </c>
      <c r="G26" s="33">
        <v>31</v>
      </c>
      <c r="H26" s="34">
        <f t="shared" si="7"/>
        <v>3.1686710427547</v>
      </c>
      <c r="I26" s="35">
        <f t="shared" si="10"/>
        <v>24398.767029211191</v>
      </c>
      <c r="J26" s="42">
        <f t="shared" si="11"/>
        <v>261433.33333333334</v>
      </c>
    </row>
    <row r="27" spans="2:10" ht="15" thickBot="1" x14ac:dyDescent="0.35">
      <c r="B27" s="33">
        <v>15</v>
      </c>
      <c r="C27" s="34">
        <f t="shared" ref="C27:C29" si="14">$B$6*B27/$B$9</f>
        <v>1.5332279239135644</v>
      </c>
      <c r="D27" s="35">
        <f t="shared" ref="D27:D29" si="15">$B$6*B27</f>
        <v>11805.855014134446</v>
      </c>
      <c r="E27" s="42">
        <f t="shared" si="9"/>
        <v>126500.00000000001</v>
      </c>
      <c r="G27" s="33">
        <v>32</v>
      </c>
      <c r="H27" s="34">
        <f t="shared" si="7"/>
        <v>3.2708862376822707</v>
      </c>
      <c r="I27" s="35">
        <f t="shared" si="10"/>
        <v>25185.824030153486</v>
      </c>
      <c r="J27" s="42">
        <f t="shared" si="11"/>
        <v>269866.66666666669</v>
      </c>
    </row>
    <row r="28" spans="2:10" ht="15" thickBot="1" x14ac:dyDescent="0.35">
      <c r="B28" s="33">
        <v>16</v>
      </c>
      <c r="C28" s="34">
        <f t="shared" si="14"/>
        <v>1.6354431188411354</v>
      </c>
      <c r="D28" s="35">
        <f t="shared" si="15"/>
        <v>12592.912015076743</v>
      </c>
      <c r="E28" s="42">
        <f t="shared" si="9"/>
        <v>134933.33333333334</v>
      </c>
      <c r="G28" s="33">
        <v>33</v>
      </c>
      <c r="H28" s="34">
        <f t="shared" si="7"/>
        <v>3.3731014326098419</v>
      </c>
      <c r="I28" s="35">
        <f t="shared" si="10"/>
        <v>25972.881031095782</v>
      </c>
      <c r="J28" s="42">
        <f t="shared" si="11"/>
        <v>278300</v>
      </c>
    </row>
    <row r="29" spans="2:10" ht="15" thickBot="1" x14ac:dyDescent="0.35">
      <c r="B29" s="33">
        <v>17</v>
      </c>
      <c r="C29" s="34">
        <f t="shared" si="14"/>
        <v>1.7376583137687065</v>
      </c>
      <c r="D29" s="35">
        <f t="shared" si="15"/>
        <v>13379.96901601904</v>
      </c>
      <c r="E29" s="42">
        <f t="shared" si="9"/>
        <v>143366.66666666669</v>
      </c>
      <c r="G29" s="33">
        <v>34</v>
      </c>
      <c r="H29" s="34">
        <f t="shared" si="7"/>
        <v>3.475316627537413</v>
      </c>
      <c r="I29" s="35">
        <f t="shared" si="10"/>
        <v>26759.938032038081</v>
      </c>
      <c r="J29" s="42">
        <f t="shared" si="11"/>
        <v>286733.33333333337</v>
      </c>
    </row>
  </sheetData>
  <sheetProtection selectLockedCells="1"/>
  <pageMargins left="0.7" right="0.7" top="0.75" bottom="0.75" header="0.3" footer="0.3"/>
  <ignoredErrors>
    <ignoredError sqref="G4:G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2021 Budget Worksheet</vt:lpstr>
      <vt:lpstr>Monthly Budget Comparison</vt:lpstr>
      <vt:lpstr>Count Up Savings Guide </vt:lpstr>
    </vt:vector>
  </TitlesOfParts>
  <Company>Money Management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Amy_LIns</dc:creator>
  <cp:lastModifiedBy>Maura Attardi</cp:lastModifiedBy>
  <cp:lastPrinted>2021-05-07T13:50:27Z</cp:lastPrinted>
  <dcterms:created xsi:type="dcterms:W3CDTF">2015-04-28T14:14:01Z</dcterms:created>
  <dcterms:modified xsi:type="dcterms:W3CDTF">2021-09-10T18:06:25Z</dcterms:modified>
</cp:coreProperties>
</file>